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G:\HSE\Gachsaran\Refrigeration Package\After PO\VDR\VDR\Electrical Load List\Client\02\"/>
    </mc:Choice>
  </mc:AlternateContent>
  <xr:revisionPtr revIDLastSave="0" documentId="13_ncr:1_{FBD485D5-8A10-4F8E-B405-EFFEE3C21370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Load List" sheetId="9" r:id="rId1"/>
  </sheets>
  <definedNames>
    <definedName name="_xlnm._FilterDatabase" localSheetId="0" hidden="1">'Load List'!$A$7:$S$17</definedName>
    <definedName name="_xlnm.Print_Area" localSheetId="0">'Load List'!$A$1:$S$25</definedName>
    <definedName name="_xlnm.Print_Titles" localSheetId="0">'Load List'!$1:$6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9" l="1"/>
  <c r="N10" i="9"/>
  <c r="Q9" i="9"/>
  <c r="R9" i="9" s="1"/>
  <c r="N9" i="9"/>
  <c r="Q12" i="9"/>
  <c r="R12" i="9" s="1"/>
  <c r="Q13" i="9"/>
  <c r="R13" i="9" s="1"/>
  <c r="Q10" i="9"/>
  <c r="R10" i="9" s="1"/>
  <c r="Q11" i="9"/>
  <c r="R11" i="9" s="1"/>
  <c r="N14" i="9"/>
  <c r="O10" i="9"/>
  <c r="O11" i="9"/>
  <c r="O12" i="9"/>
  <c r="O13" i="9"/>
  <c r="O14" i="9"/>
  <c r="O8" i="9"/>
  <c r="Q8" i="9"/>
  <c r="R8" i="9" s="1"/>
  <c r="Q17" i="9"/>
  <c r="R17" i="9" s="1"/>
  <c r="O17" i="9"/>
  <c r="N17" i="9"/>
  <c r="Q16" i="9"/>
  <c r="R16" i="9" s="1"/>
  <c r="O16" i="9"/>
  <c r="N16" i="9"/>
  <c r="Q15" i="9"/>
  <c r="R15" i="9" s="1"/>
  <c r="O15" i="9"/>
  <c r="N15" i="9"/>
  <c r="N12" i="9"/>
</calcChain>
</file>

<file path=xl/sharedStrings.xml><?xml version="1.0" encoding="utf-8"?>
<sst xmlns="http://schemas.openxmlformats.org/spreadsheetml/2006/main" count="79" uniqueCount="52">
  <si>
    <t>Tag No.</t>
  </si>
  <si>
    <t>Description</t>
  </si>
  <si>
    <t>Remark</t>
  </si>
  <si>
    <t>Page: 3 of 3</t>
  </si>
  <si>
    <t>Duty
(C/I/S)
(4)</t>
  </si>
  <si>
    <t>Source Type (N/E/V)
(5)</t>
  </si>
  <si>
    <t>Power Factor
(6)</t>
  </si>
  <si>
    <t>Load Factor
(9)</t>
  </si>
  <si>
    <t>Sync.
Speed (rpm)
(10)</t>
  </si>
  <si>
    <t>Absorbed Reactive
Power
(kVAR) (12)</t>
  </si>
  <si>
    <t>Absorbed Active Power
(kW)
(11)</t>
  </si>
  <si>
    <t>Rated Current (A)
(8)</t>
  </si>
  <si>
    <t>Efficiency (%)
(7)</t>
  </si>
  <si>
    <t>Rated Power (kW)
(3)</t>
  </si>
  <si>
    <t>Mechanical (Shaft) Power (kW)
(2)</t>
  </si>
  <si>
    <t>Voltage
(V)
(1)</t>
  </si>
  <si>
    <t>DEFINITIONS &amp; NOTES:</t>
  </si>
  <si>
    <t>(4): C: CONTINIOUS       I: INTERMITTENT       S: STANDBY</t>
  </si>
  <si>
    <t>(5): N: NORMAL       E: EMERGENCY (FROM DIESEL GENERATOR)       V: VITAL (FROM UPS)</t>
  </si>
  <si>
    <t>LOAD FACTOR (9) = (2) / (3)</t>
  </si>
  <si>
    <t>ABSORBED ACTIVE POWER kW (11) = (2) / (7)</t>
  </si>
  <si>
    <t>ABSORBED REACTIVE POWER kVAR (12) = (11) * TAN (ACOS (6) )</t>
  </si>
  <si>
    <t>ITEM NO.</t>
  </si>
  <si>
    <t>Document Title: ELECTRICAL LOAD LIST</t>
  </si>
  <si>
    <t>MOTOR FOR REFRIGERANT COMPRESSOR A</t>
  </si>
  <si>
    <t>SPACE HEATER FOR MOTOR OF REFRIGERANT COMPRESSOR A</t>
  </si>
  <si>
    <t xml:space="preserve">P.o. No.: </t>
  </si>
  <si>
    <t xml:space="preserve">Document No.: </t>
  </si>
  <si>
    <t>C</t>
  </si>
  <si>
    <t>E</t>
  </si>
  <si>
    <t>S</t>
  </si>
  <si>
    <t xml:space="preserve">CM-6101A </t>
  </si>
  <si>
    <t>PM-6111A</t>
  </si>
  <si>
    <t>PM-6111B</t>
  </si>
  <si>
    <t>CM-6101A-SH</t>
  </si>
  <si>
    <t>CM-6101B</t>
  </si>
  <si>
    <t>CM-6101B-SH</t>
  </si>
  <si>
    <t>EH-6101</t>
  </si>
  <si>
    <t>OIL HEATER FOR REFRIGERAN PACKAGE</t>
  </si>
  <si>
    <t>-</t>
  </si>
  <si>
    <t>I</t>
  </si>
  <si>
    <t>N</t>
  </si>
  <si>
    <t>OIL PUMP MOTOR B FOR REFRIGERANT COMPRESSOR B</t>
  </si>
  <si>
    <t>OIL PUMP MOTOR A FOR REFRIGERANT COMPRESSOR A</t>
  </si>
  <si>
    <t>MOTOR FOR REFRIGERANT COMPRESSOR B</t>
  </si>
  <si>
    <t>SPACE HEATER FOR MOTOR OF REFRIGERANT COMPRESSOR B</t>
  </si>
  <si>
    <t>V</t>
  </si>
  <si>
    <t>UCP-6101</t>
  </si>
  <si>
    <t xml:space="preserve">NON-UPS POWER SUPPLY FOR UCP </t>
  </si>
  <si>
    <t xml:space="preserve">UPS POWER SUPPLY 1 FOR UCP </t>
  </si>
  <si>
    <t xml:space="preserve">UPS POWER SUPPLY 2 FOR UCP </t>
  </si>
  <si>
    <t>Rev.: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</si>
</sst>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573740</xdr:colOff>
      <xdr:row>0</xdr:row>
      <xdr:rowOff>98612</xdr:rowOff>
    </xdr:from>
    <xdr:to>
      <xdr:col>2</xdr:col>
      <xdr:colOff>453356</xdr:colOff>
      <xdr:row>2</xdr:row>
      <xdr:rowOff>295836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046" y="98612"/>
          <a:ext cx="1757082" cy="968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197224</xdr:colOff>
      <xdr:row>3</xdr:row>
      <xdr:rowOff>89647</xdr:rowOff>
    </xdr:from>
    <xdr:to>
      <xdr:col>2</xdr:col>
      <xdr:colOff>426464</xdr:colOff>
      <xdr:row>5</xdr:row>
      <xdr:rowOff>331694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106" y="1246094"/>
          <a:ext cx="2106706" cy="74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9"/>
  <sheetViews>
    <sheetView tabSelected="1" zoomScale="70" zoomScaleNormal="70" zoomScaleSheetLayoutView="55" workbookViewId="0">
      <selection activeCell="N28" sqref="N28"/>
    </sheetView>
  </sheetViews>
  <sheetFormatPr defaultColWidth="9.109375" defaultRowHeight="13.2" x14ac:dyDescent="0.25"/>
  <cols>
    <col min="1" max="1" width="7.77734375" style="1" customWidth="1"/>
    <col min="2" max="2" width="27.33203125" style="1" customWidth="1"/>
    <col min="3" max="3" width="13.5546875" style="1" customWidth="1"/>
    <col min="4" max="4" width="15.109375" style="1" customWidth="1"/>
    <col min="5" max="5" width="11.5546875" style="1" customWidth="1"/>
    <col min="6" max="6" width="28.33203125" style="1" customWidth="1"/>
    <col min="7" max="7" width="11" style="1" customWidth="1"/>
    <col min="8" max="8" width="15.44140625" style="1" customWidth="1"/>
    <col min="9" max="9" width="10.21875" style="1" customWidth="1"/>
    <col min="10" max="10" width="8.109375" style="1" customWidth="1"/>
    <col min="11" max="11" width="9.109375" style="1" customWidth="1"/>
    <col min="12" max="12" width="8.5546875" style="1" customWidth="1"/>
    <col min="13" max="13" width="10.6640625" style="1" customWidth="1"/>
    <col min="14" max="14" width="10.21875" style="1" customWidth="1"/>
    <col min="15" max="15" width="9.44140625" style="1" customWidth="1"/>
    <col min="16" max="16" width="10.109375" style="1" customWidth="1"/>
    <col min="17" max="17" width="19.44140625" style="1" customWidth="1"/>
    <col min="18" max="18" width="33.109375" style="1" customWidth="1"/>
    <col min="19" max="19" width="31.109375" style="1" customWidth="1"/>
    <col min="20" max="16384" width="9.109375" style="1"/>
  </cols>
  <sheetData>
    <row r="1" spans="1:19" s="2" customFormat="1" ht="30" customHeight="1" x14ac:dyDescent="0.2">
      <c r="A1" s="32"/>
      <c r="B1" s="32"/>
      <c r="C1" s="32"/>
      <c r="D1" s="32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26"/>
      <c r="R1" s="26"/>
      <c r="S1" s="26"/>
    </row>
    <row r="2" spans="1:19" s="2" customFormat="1" ht="30" customHeight="1" x14ac:dyDescent="0.2">
      <c r="A2" s="32"/>
      <c r="B2" s="32"/>
      <c r="C2" s="32"/>
      <c r="D2" s="32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26"/>
      <c r="R2" s="26"/>
      <c r="S2" s="26"/>
    </row>
    <row r="3" spans="1:19" s="2" customFormat="1" ht="30" customHeight="1" x14ac:dyDescent="0.2">
      <c r="A3" s="32"/>
      <c r="B3" s="32"/>
      <c r="C3" s="32"/>
      <c r="D3" s="32"/>
      <c r="E3" s="28" t="s">
        <v>26</v>
      </c>
      <c r="F3" s="28"/>
      <c r="G3" s="28"/>
      <c r="H3" s="28"/>
      <c r="I3" s="28"/>
      <c r="J3" s="28"/>
      <c r="K3" s="28"/>
      <c r="L3" s="28"/>
      <c r="M3" s="28"/>
      <c r="N3" s="28"/>
      <c r="O3" s="26"/>
      <c r="P3" s="26"/>
      <c r="Q3" s="26"/>
      <c r="R3" s="26"/>
      <c r="S3" s="26"/>
    </row>
    <row r="4" spans="1:19" s="2" customFormat="1" ht="15" customHeight="1" x14ac:dyDescent="0.2">
      <c r="A4" s="33"/>
      <c r="B4" s="33"/>
      <c r="C4" s="33"/>
      <c r="D4" s="33"/>
      <c r="E4" s="29" t="s">
        <v>23</v>
      </c>
      <c r="F4" s="29"/>
      <c r="G4" s="29"/>
      <c r="H4" s="29"/>
      <c r="I4" s="29"/>
      <c r="J4" s="29"/>
      <c r="K4" s="29"/>
      <c r="L4" s="29"/>
      <c r="M4" s="29"/>
      <c r="N4" s="29"/>
      <c r="O4" s="26"/>
      <c r="P4" s="26"/>
      <c r="Q4" s="26"/>
      <c r="R4" s="26"/>
      <c r="S4" s="26"/>
    </row>
    <row r="5" spans="1:19" s="2" customFormat="1" ht="25.05" customHeight="1" x14ac:dyDescent="0.2">
      <c r="A5" s="33"/>
      <c r="B5" s="33"/>
      <c r="C5" s="33"/>
      <c r="D5" s="33"/>
      <c r="E5" s="29"/>
      <c r="F5" s="29"/>
      <c r="G5" s="29"/>
      <c r="H5" s="29"/>
      <c r="I5" s="29"/>
      <c r="J5" s="29"/>
      <c r="K5" s="29"/>
      <c r="L5" s="29"/>
      <c r="M5" s="29"/>
      <c r="N5" s="29"/>
      <c r="O5" s="30" t="s">
        <v>51</v>
      </c>
      <c r="P5" s="30"/>
      <c r="Q5" s="30"/>
      <c r="R5" s="30"/>
      <c r="S5" s="30"/>
    </row>
    <row r="6" spans="1:19" s="2" customFormat="1" ht="30" customHeight="1" x14ac:dyDescent="0.2">
      <c r="A6" s="33"/>
      <c r="B6" s="33"/>
      <c r="C6" s="33"/>
      <c r="D6" s="33"/>
      <c r="E6" s="29" t="s">
        <v>27</v>
      </c>
      <c r="F6" s="29"/>
      <c r="G6" s="29"/>
      <c r="H6" s="29"/>
      <c r="I6" s="29"/>
      <c r="J6" s="29"/>
      <c r="K6" s="29"/>
      <c r="L6" s="29"/>
      <c r="M6" s="29"/>
      <c r="N6" s="29"/>
      <c r="O6" s="31" t="s">
        <v>3</v>
      </c>
      <c r="P6" s="31"/>
      <c r="Q6" s="31"/>
      <c r="R6" s="31"/>
      <c r="S6" s="31"/>
    </row>
    <row r="7" spans="1:19" s="3" customFormat="1" ht="75" customHeight="1" x14ac:dyDescent="0.3">
      <c r="A7" s="4" t="s">
        <v>22</v>
      </c>
      <c r="B7" s="5" t="s">
        <v>0</v>
      </c>
      <c r="C7" s="17" t="s">
        <v>1</v>
      </c>
      <c r="D7" s="18"/>
      <c r="E7" s="18"/>
      <c r="F7" s="19"/>
      <c r="G7" s="4" t="s">
        <v>15</v>
      </c>
      <c r="H7" s="4" t="s">
        <v>14</v>
      </c>
      <c r="I7" s="4" t="s">
        <v>13</v>
      </c>
      <c r="J7" s="4" t="s">
        <v>4</v>
      </c>
      <c r="K7" s="4" t="s">
        <v>5</v>
      </c>
      <c r="L7" s="4" t="s">
        <v>6</v>
      </c>
      <c r="M7" s="4" t="s">
        <v>12</v>
      </c>
      <c r="N7" s="4" t="s">
        <v>11</v>
      </c>
      <c r="O7" s="4" t="s">
        <v>7</v>
      </c>
      <c r="P7" s="4" t="s">
        <v>8</v>
      </c>
      <c r="Q7" s="4" t="s">
        <v>10</v>
      </c>
      <c r="R7" s="4" t="s">
        <v>9</v>
      </c>
      <c r="S7" s="5" t="s">
        <v>2</v>
      </c>
    </row>
    <row r="8" spans="1:19" s="13" customFormat="1" ht="25.95" customHeight="1" x14ac:dyDescent="0.3">
      <c r="A8" s="6">
        <v>1</v>
      </c>
      <c r="B8" s="12" t="s">
        <v>31</v>
      </c>
      <c r="C8" s="20" t="s">
        <v>24</v>
      </c>
      <c r="D8" s="21"/>
      <c r="E8" s="21"/>
      <c r="F8" s="22"/>
      <c r="G8" s="12">
        <v>6000</v>
      </c>
      <c r="H8" s="12">
        <v>1098</v>
      </c>
      <c r="I8" s="12">
        <v>1250</v>
      </c>
      <c r="J8" s="12" t="s">
        <v>28</v>
      </c>
      <c r="K8" s="12" t="s">
        <v>41</v>
      </c>
      <c r="L8" s="12">
        <v>0.87</v>
      </c>
      <c r="M8" s="12">
        <v>95.8</v>
      </c>
      <c r="N8" s="15">
        <v>144</v>
      </c>
      <c r="O8" s="16">
        <f>IF(H8="-",1,H8/I8)</f>
        <v>0.87839999999999996</v>
      </c>
      <c r="P8" s="12">
        <v>3000</v>
      </c>
      <c r="Q8" s="15">
        <f>IF(H8="-",I8/M8*100,H8/M8*100)</f>
        <v>1146.1377870563674</v>
      </c>
      <c r="R8" s="15">
        <f>Q8*TAN(ACOS(L8))</f>
        <v>649.54621712436881</v>
      </c>
      <c r="S8" s="6"/>
    </row>
    <row r="9" spans="1:19" s="13" customFormat="1" ht="31.95" customHeight="1" x14ac:dyDescent="0.3">
      <c r="A9" s="6">
        <v>2</v>
      </c>
      <c r="B9" s="12" t="s">
        <v>34</v>
      </c>
      <c r="C9" s="23" t="s">
        <v>25</v>
      </c>
      <c r="D9" s="24"/>
      <c r="E9" s="24"/>
      <c r="F9" s="25"/>
      <c r="G9" s="12">
        <v>230</v>
      </c>
      <c r="H9" s="12" t="s">
        <v>39</v>
      </c>
      <c r="I9" s="12">
        <v>0.8</v>
      </c>
      <c r="J9" s="12" t="s">
        <v>30</v>
      </c>
      <c r="K9" s="12" t="s">
        <v>41</v>
      </c>
      <c r="L9" s="12">
        <v>1</v>
      </c>
      <c r="M9" s="12">
        <v>100</v>
      </c>
      <c r="N9" s="16">
        <f>IF(G9=6000,I9*1000/(SQRT(3)*G9*L9*M9/100),IF(G9=400,I9*1000/(SQRT(3)*G9*L9*M9/100),I9*1000/(G9*L9*M9/100)))</f>
        <v>3.4782608695652173</v>
      </c>
      <c r="O9" s="16">
        <v>1</v>
      </c>
      <c r="P9" s="12" t="s">
        <v>39</v>
      </c>
      <c r="Q9" s="15">
        <f>IF(H9="-",I9/M9*100,H9/M9*100)</f>
        <v>0.8</v>
      </c>
      <c r="R9" s="15">
        <f>Q9*TAN(ACOS(L9))</f>
        <v>0</v>
      </c>
      <c r="S9" s="6"/>
    </row>
    <row r="10" spans="1:19" s="13" customFormat="1" ht="31.95" customHeight="1" x14ac:dyDescent="0.3">
      <c r="A10" s="6">
        <v>3</v>
      </c>
      <c r="B10" s="12" t="s">
        <v>32</v>
      </c>
      <c r="C10" s="20" t="s">
        <v>43</v>
      </c>
      <c r="D10" s="21"/>
      <c r="E10" s="21"/>
      <c r="F10" s="22"/>
      <c r="G10" s="12">
        <v>400</v>
      </c>
      <c r="H10" s="12">
        <v>9.3000000000000007</v>
      </c>
      <c r="I10" s="12">
        <v>11</v>
      </c>
      <c r="J10" s="12" t="s">
        <v>28</v>
      </c>
      <c r="K10" s="12" t="s">
        <v>41</v>
      </c>
      <c r="L10" s="12">
        <v>0.85</v>
      </c>
      <c r="M10" s="12">
        <v>90.6</v>
      </c>
      <c r="N10" s="15">
        <f>IF(G10=6000,I10*1000/(SQRT(3)*G10*L10*M10/100),IF(G10=400,I10*1000/(SQRT(3)*G10*L10*M10/100),I10*1000/(G10*L10*M10/100)))</f>
        <v>20.616974941844841</v>
      </c>
      <c r="O10" s="16">
        <f>IF(H10="-",1,H10/I10)</f>
        <v>0.84545454545454557</v>
      </c>
      <c r="P10" s="12">
        <v>1500</v>
      </c>
      <c r="Q10" s="15">
        <f>IF(H10="-",I10/M10*100,H10/M10*100)</f>
        <v>10.264900662251657</v>
      </c>
      <c r="R10" s="15">
        <f t="shared" ref="R10:R11" si="0">Q10*TAN(ACOS(L10))</f>
        <v>6.3616140697007193</v>
      </c>
      <c r="S10" s="6"/>
    </row>
    <row r="11" spans="1:19" s="13" customFormat="1" ht="31.95" customHeight="1" x14ac:dyDescent="0.3">
      <c r="A11" s="6">
        <v>4</v>
      </c>
      <c r="B11" s="12" t="s">
        <v>33</v>
      </c>
      <c r="C11" s="20" t="s">
        <v>42</v>
      </c>
      <c r="D11" s="21"/>
      <c r="E11" s="21"/>
      <c r="F11" s="22"/>
      <c r="G11" s="12">
        <v>400</v>
      </c>
      <c r="H11" s="12">
        <v>9.3000000000000007</v>
      </c>
      <c r="I11" s="12">
        <v>11</v>
      </c>
      <c r="J11" s="12" t="s">
        <v>40</v>
      </c>
      <c r="K11" s="12" t="s">
        <v>41</v>
      </c>
      <c r="L11" s="12">
        <v>0.85</v>
      </c>
      <c r="M11" s="12">
        <v>90.6</v>
      </c>
      <c r="N11" s="15">
        <f>IF(G11=6000,I11*1000/(SQRT(3)*G11*L11*M11/100),IF(G11=400,I11*1000/(SQRT(3)*G11*L11*M11/100),I11*1000/(G11*L11*M11/100)))</f>
        <v>20.616974941844841</v>
      </c>
      <c r="O11" s="16">
        <f>IF(H11="-",1,H11/I11)</f>
        <v>0.84545454545454557</v>
      </c>
      <c r="P11" s="12">
        <v>1500</v>
      </c>
      <c r="Q11" s="15">
        <f>IF(H11="-",I11/M11*100,H11/M11*100)</f>
        <v>10.264900662251657</v>
      </c>
      <c r="R11" s="15">
        <f t="shared" si="0"/>
        <v>6.3616140697007193</v>
      </c>
      <c r="S11" s="6"/>
    </row>
    <row r="12" spans="1:19" s="13" customFormat="1" ht="31.95" customHeight="1" x14ac:dyDescent="0.3">
      <c r="A12" s="6">
        <v>5</v>
      </c>
      <c r="B12" s="12" t="s">
        <v>37</v>
      </c>
      <c r="C12" s="20" t="s">
        <v>38</v>
      </c>
      <c r="D12" s="21"/>
      <c r="E12" s="21"/>
      <c r="F12" s="22"/>
      <c r="G12" s="12">
        <v>400</v>
      </c>
      <c r="H12" s="12" t="s">
        <v>39</v>
      </c>
      <c r="I12" s="12">
        <v>6.5</v>
      </c>
      <c r="J12" s="12" t="s">
        <v>40</v>
      </c>
      <c r="K12" s="12" t="s">
        <v>41</v>
      </c>
      <c r="L12" s="12">
        <v>1</v>
      </c>
      <c r="M12" s="12">
        <v>100</v>
      </c>
      <c r="N12" s="16">
        <f>IF(G12=6000,I12*1000/(SQRT(3)*G12*L12*M12/100),IF(G12=400,I12*1000/(SQRT(3)*G12*L12*M12/100),I12*1000/(G12*L12*M12/100)))</f>
        <v>9.3819418743314191</v>
      </c>
      <c r="O12" s="16">
        <f>IF(H12="-",1,H12/I12)</f>
        <v>1</v>
      </c>
      <c r="P12" s="12" t="s">
        <v>39</v>
      </c>
      <c r="Q12" s="15">
        <f>IF(H12="-",I12/M12*100,H12/M12*100)</f>
        <v>6.5</v>
      </c>
      <c r="R12" s="15">
        <f t="shared" ref="R12" si="1">Q12*TAN(ACOS(L12))</f>
        <v>0</v>
      </c>
      <c r="S12" s="6"/>
    </row>
    <row r="13" spans="1:19" s="13" customFormat="1" ht="31.95" customHeight="1" x14ac:dyDescent="0.3">
      <c r="A13" s="6"/>
      <c r="B13" s="12" t="s">
        <v>35</v>
      </c>
      <c r="C13" s="20" t="s">
        <v>44</v>
      </c>
      <c r="D13" s="21"/>
      <c r="E13" s="21"/>
      <c r="F13" s="22"/>
      <c r="G13" s="12">
        <v>6000</v>
      </c>
      <c r="H13" s="12">
        <v>1098</v>
      </c>
      <c r="I13" s="12">
        <v>1250</v>
      </c>
      <c r="J13" s="12" t="s">
        <v>28</v>
      </c>
      <c r="K13" s="12" t="s">
        <v>41</v>
      </c>
      <c r="L13" s="12">
        <v>0.87</v>
      </c>
      <c r="M13" s="12">
        <v>95.8</v>
      </c>
      <c r="N13" s="15">
        <v>144</v>
      </c>
      <c r="O13" s="16">
        <f>IF(H13="-",1,H13/I13)</f>
        <v>0.87839999999999996</v>
      </c>
      <c r="P13" s="12">
        <v>3000</v>
      </c>
      <c r="Q13" s="15">
        <f>IF(H13="-",I13/M13*100,H13/M13*100)</f>
        <v>1146.1377870563674</v>
      </c>
      <c r="R13" s="15">
        <f>Q13*TAN(ACOS(L13))</f>
        <v>649.54621712436881</v>
      </c>
      <c r="S13" s="6"/>
    </row>
    <row r="14" spans="1:19" s="13" customFormat="1" ht="31.95" customHeight="1" x14ac:dyDescent="0.3">
      <c r="A14" s="6">
        <v>6</v>
      </c>
      <c r="B14" s="12" t="s">
        <v>36</v>
      </c>
      <c r="C14" s="23" t="s">
        <v>45</v>
      </c>
      <c r="D14" s="24"/>
      <c r="E14" s="24"/>
      <c r="F14" s="25"/>
      <c r="G14" s="12">
        <v>230</v>
      </c>
      <c r="H14" s="12" t="s">
        <v>39</v>
      </c>
      <c r="I14" s="12">
        <v>0.8</v>
      </c>
      <c r="J14" s="12" t="s">
        <v>30</v>
      </c>
      <c r="K14" s="12" t="s">
        <v>41</v>
      </c>
      <c r="L14" s="12">
        <v>1</v>
      </c>
      <c r="M14" s="12">
        <v>100</v>
      </c>
      <c r="N14" s="16">
        <f>IF(G14=6000,I14*1000/(SQRT(3)*G14*L14*M14/100),IF(G14=400,I14*1000/(SQRT(3)*G14*L14*M14/100),I14*1000/(G14*L14*M14/100)))</f>
        <v>3.4782608695652173</v>
      </c>
      <c r="O14" s="16">
        <f>IF(H14="-",1,H14/I14)</f>
        <v>1</v>
      </c>
      <c r="P14" s="12" t="s">
        <v>39</v>
      </c>
      <c r="Q14" s="15">
        <v>0.8</v>
      </c>
      <c r="R14" s="15">
        <v>0</v>
      </c>
      <c r="S14" s="6"/>
    </row>
    <row r="15" spans="1:19" s="13" customFormat="1" ht="31.95" customHeight="1" x14ac:dyDescent="0.3">
      <c r="A15" s="6">
        <v>7</v>
      </c>
      <c r="B15" s="12" t="s">
        <v>47</v>
      </c>
      <c r="C15" s="20" t="s">
        <v>48</v>
      </c>
      <c r="D15" s="21"/>
      <c r="E15" s="21"/>
      <c r="F15" s="22"/>
      <c r="G15" s="12">
        <v>230</v>
      </c>
      <c r="H15" s="12" t="s">
        <v>39</v>
      </c>
      <c r="I15" s="12">
        <v>0.6</v>
      </c>
      <c r="J15" s="12" t="s">
        <v>28</v>
      </c>
      <c r="K15" s="12" t="s">
        <v>29</v>
      </c>
      <c r="L15" s="12">
        <v>0.95</v>
      </c>
      <c r="M15" s="12">
        <v>100</v>
      </c>
      <c r="N15" s="16">
        <f>IF(G15=6000,I15*1000/(SQRT(3)*G15*L15*M15/100),IF(G15=400,I15*1000/(SQRT(3)*G15*L15*M15/100),I15*1000/(G15*L15*M15/100)))</f>
        <v>2.7459954233409611</v>
      </c>
      <c r="O15" s="16">
        <f>IF(H15="-",1,H15/I15)</f>
        <v>1</v>
      </c>
      <c r="P15" s="12" t="s">
        <v>39</v>
      </c>
      <c r="Q15" s="15">
        <f>IF(H15="-",I15/M15*100,H15/M15*100)</f>
        <v>0.6</v>
      </c>
      <c r="R15" s="15">
        <f t="shared" ref="R15:R17" si="2">Q15*TAN(ACOS(L15))</f>
        <v>0.19721046310731791</v>
      </c>
      <c r="S15" s="6"/>
    </row>
    <row r="16" spans="1:19" s="13" customFormat="1" ht="31.95" customHeight="1" x14ac:dyDescent="0.3">
      <c r="A16" s="6">
        <v>8</v>
      </c>
      <c r="B16" s="12" t="s">
        <v>47</v>
      </c>
      <c r="C16" s="20" t="s">
        <v>49</v>
      </c>
      <c r="D16" s="21"/>
      <c r="E16" s="21"/>
      <c r="F16" s="22"/>
      <c r="G16" s="12">
        <v>110</v>
      </c>
      <c r="H16" s="12" t="s">
        <v>39</v>
      </c>
      <c r="I16" s="12">
        <v>1</v>
      </c>
      <c r="J16" s="12" t="s">
        <v>28</v>
      </c>
      <c r="K16" s="12" t="s">
        <v>46</v>
      </c>
      <c r="L16" s="12">
        <v>0.95</v>
      </c>
      <c r="M16" s="12">
        <v>100</v>
      </c>
      <c r="N16" s="16">
        <f>IF(G16=6000,I16*1000/(SQRT(3)*G16*L16*M16/100),IF(G16=400,I16*1000/(SQRT(3)*G16*L16*M16/100),I16*1000/(G16*L16*M16/100)))</f>
        <v>9.5693779904306222</v>
      </c>
      <c r="O16" s="16">
        <f>IF(H16="-",1,H16/I16)</f>
        <v>1</v>
      </c>
      <c r="P16" s="12" t="s">
        <v>39</v>
      </c>
      <c r="Q16" s="15">
        <f>IF(H16="-",I16/M16*100,H16/M16*100)</f>
        <v>1</v>
      </c>
      <c r="R16" s="15">
        <f t="shared" si="2"/>
        <v>0.32868410517886321</v>
      </c>
      <c r="S16" s="6"/>
    </row>
    <row r="17" spans="1:19" s="13" customFormat="1" ht="31.95" customHeight="1" x14ac:dyDescent="0.3">
      <c r="A17" s="6">
        <v>9</v>
      </c>
      <c r="B17" s="12" t="s">
        <v>47</v>
      </c>
      <c r="C17" s="20" t="s">
        <v>50</v>
      </c>
      <c r="D17" s="21"/>
      <c r="E17" s="21"/>
      <c r="F17" s="22"/>
      <c r="G17" s="12">
        <v>110</v>
      </c>
      <c r="H17" s="12" t="s">
        <v>39</v>
      </c>
      <c r="I17" s="12">
        <v>1</v>
      </c>
      <c r="J17" s="12" t="s">
        <v>30</v>
      </c>
      <c r="K17" s="12" t="s">
        <v>46</v>
      </c>
      <c r="L17" s="12">
        <v>0.95</v>
      </c>
      <c r="M17" s="12">
        <v>100</v>
      </c>
      <c r="N17" s="16">
        <f>IF(G17=6000,I17*1000/(SQRT(3)*G17*L17*M17/100),IF(G17=400,I17*1000/(SQRT(3)*G17*L17*M17/100),I17*1000/(G17*L17*M17/100)))</f>
        <v>9.5693779904306222</v>
      </c>
      <c r="O17" s="16">
        <f>IF(H17="-",1,H17/I17)</f>
        <v>1</v>
      </c>
      <c r="P17" s="12" t="s">
        <v>39</v>
      </c>
      <c r="Q17" s="15">
        <f>IF(H17="-",I17/M17*100,H17/M17*100)</f>
        <v>1</v>
      </c>
      <c r="R17" s="15">
        <f t="shared" si="2"/>
        <v>0.32868410517886321</v>
      </c>
      <c r="S17" s="6"/>
    </row>
    <row r="18" spans="1:19" ht="13.2" customHeight="1" x14ac:dyDescent="0.25"/>
    <row r="19" spans="1:19" ht="19.95" customHeight="1" x14ac:dyDescent="0.25">
      <c r="B19" s="10" t="s">
        <v>16</v>
      </c>
      <c r="C19" s="11"/>
    </row>
    <row r="20" spans="1:19" ht="25.05" customHeight="1" x14ac:dyDescent="0.25">
      <c r="B20" s="9" t="s">
        <v>17</v>
      </c>
      <c r="C20" s="7"/>
      <c r="D20" s="7"/>
      <c r="E20" s="7"/>
      <c r="F20" s="7"/>
      <c r="G20" s="7"/>
      <c r="H20" s="7"/>
      <c r="I20" s="7"/>
      <c r="J20" s="7"/>
    </row>
    <row r="21" spans="1:19" ht="25.05" customHeight="1" x14ac:dyDescent="0.25">
      <c r="B21" s="9" t="s">
        <v>18</v>
      </c>
      <c r="C21" s="7"/>
      <c r="D21" s="7"/>
      <c r="E21" s="7"/>
      <c r="F21" s="7"/>
      <c r="G21" s="7"/>
      <c r="H21" s="7"/>
      <c r="I21" s="7"/>
      <c r="J21" s="7"/>
    </row>
    <row r="22" spans="1:19" ht="25.05" customHeight="1" x14ac:dyDescent="0.25">
      <c r="B22" s="8" t="s">
        <v>19</v>
      </c>
      <c r="C22" s="7"/>
      <c r="D22" s="7"/>
      <c r="E22" s="7"/>
      <c r="F22" s="7"/>
      <c r="G22" s="7"/>
      <c r="H22" s="7"/>
      <c r="I22" s="7"/>
      <c r="J22" s="7"/>
    </row>
    <row r="23" spans="1:19" ht="25.05" customHeight="1" x14ac:dyDescent="0.25">
      <c r="B23" s="8" t="s">
        <v>20</v>
      </c>
      <c r="C23" s="7"/>
      <c r="D23" s="7"/>
      <c r="E23" s="7"/>
      <c r="F23" s="7"/>
      <c r="G23" s="7"/>
      <c r="H23" s="7"/>
      <c r="I23" s="7"/>
      <c r="J23" s="7"/>
    </row>
    <row r="24" spans="1:19" ht="25.05" customHeight="1" x14ac:dyDescent="0.25">
      <c r="B24" s="8" t="s">
        <v>21</v>
      </c>
      <c r="C24" s="7"/>
      <c r="D24" s="7"/>
      <c r="E24" s="7"/>
      <c r="F24" s="7"/>
      <c r="G24" s="7"/>
      <c r="H24" s="7"/>
      <c r="I24" s="7"/>
      <c r="J24" s="7"/>
    </row>
    <row r="25" spans="1:19" ht="12.6" customHeight="1" x14ac:dyDescent="0.25">
      <c r="B25" s="14"/>
    </row>
    <row r="26" spans="1:19" ht="30" customHeight="1" x14ac:dyDescent="0.25"/>
    <row r="27" spans="1:19" ht="30" customHeight="1" x14ac:dyDescent="0.25"/>
    <row r="28" spans="1:19" ht="30" customHeight="1" x14ac:dyDescent="0.25"/>
    <row r="29" spans="1:19" ht="30" customHeight="1" x14ac:dyDescent="0.25"/>
  </sheetData>
  <mergeCells count="20">
    <mergeCell ref="A1:D3"/>
    <mergeCell ref="A4:D6"/>
    <mergeCell ref="O1:S4"/>
    <mergeCell ref="E1:N2"/>
    <mergeCell ref="E3:N3"/>
    <mergeCell ref="E4:N5"/>
    <mergeCell ref="E6:N6"/>
    <mergeCell ref="O5:S5"/>
    <mergeCell ref="O6:S6"/>
    <mergeCell ref="C7:F7"/>
    <mergeCell ref="C8:F8"/>
    <mergeCell ref="C9:F9"/>
    <mergeCell ref="C16:F16"/>
    <mergeCell ref="C17:F17"/>
    <mergeCell ref="C13:F13"/>
    <mergeCell ref="C14:F14"/>
    <mergeCell ref="C10:F10"/>
    <mergeCell ref="C11:F11"/>
    <mergeCell ref="C12:F12"/>
    <mergeCell ref="C15:F15"/>
  </mergeCells>
  <printOptions horizontalCentered="1"/>
  <pageMargins left="0.15" right="0.15" top="0.2" bottom="0.1" header="0.31496062992126" footer="0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Load List</vt:lpstr>
      <vt:lpstr>'Load List'!Print_Area</vt:lpstr>
      <vt:lpstr>'Load List'!Print_Titles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Mojtaba Osta</cp:lastModifiedBy>
  <cp:lastPrinted>2022-08-22T17:06:13Z</cp:lastPrinted>
  <dcterms:created xsi:type="dcterms:W3CDTF">2011-07-04T08:47:50Z</dcterms:created>
  <dcterms:modified xsi:type="dcterms:W3CDTF">2025-12-11T13:38:08Z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